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ii.sharepoint.com/sites/ContentStrategyPlanning/Shared Documents/AAII Way - PRISM Wealth-Building/A-PRISM Academy/Step 1-Prioritizing Goals/"/>
    </mc:Choice>
  </mc:AlternateContent>
  <xr:revisionPtr revIDLastSave="281" documentId="13_ncr:1_{EF132565-5D4E-4164-A980-44E8D67F0567}" xr6:coauthVersionLast="47" xr6:coauthVersionMax="47" xr10:uidLastSave="{F02A292C-B8F7-4FC6-9EA9-7CEA38CCF210}"/>
  <bookViews>
    <workbookView xWindow="8940" yWindow="840" windowWidth="16470" windowHeight="14445" xr2:uid="{F7FF2B20-2392-486E-B911-529799D352B7}"/>
  </bookViews>
  <sheets>
    <sheet name="Single Goal Calculator" sheetId="1" r:id="rId1"/>
    <sheet name="Scenario Calculator" sheetId="4" r:id="rId2"/>
    <sheet name="Calculator without preset valu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4" l="1"/>
  <c r="F22" i="4"/>
  <c r="E23" i="4"/>
  <c r="E22" i="4"/>
  <c r="C23" i="4"/>
  <c r="C22" i="4"/>
  <c r="F11" i="4" l="1"/>
  <c r="F13" i="4" s="1"/>
  <c r="E11" i="4"/>
  <c r="E13" i="4" s="1"/>
  <c r="D11" i="4"/>
  <c r="D13" i="4" s="1"/>
  <c r="C11" i="4"/>
  <c r="C13" i="4" s="1"/>
  <c r="B11" i="4"/>
  <c r="B13" i="4" s="1"/>
  <c r="B19" i="3"/>
  <c r="B11" i="3"/>
  <c r="B13" i="3" s="1"/>
  <c r="C15" i="4" l="1"/>
  <c r="C14" i="4"/>
  <c r="D21" i="4"/>
  <c r="D15" i="4"/>
  <c r="D14" i="4"/>
  <c r="F21" i="4"/>
  <c r="F24" i="4" s="1"/>
  <c r="F15" i="4"/>
  <c r="F14" i="4"/>
  <c r="E21" i="4"/>
  <c r="E24" i="4" s="1"/>
  <c r="E15" i="4"/>
  <c r="E14" i="4"/>
  <c r="C21" i="4"/>
  <c r="C24" i="4" s="1"/>
  <c r="B21" i="4"/>
  <c r="B25" i="3"/>
  <c r="B11" i="1"/>
  <c r="B13" i="1" s="1"/>
  <c r="D24" i="4" l="1"/>
  <c r="D23" i="4"/>
  <c r="D22" i="4"/>
  <c r="B24" i="4"/>
  <c r="C49" i="3"/>
  <c r="C47" i="3"/>
  <c r="C45" i="3"/>
  <c r="C43" i="3"/>
  <c r="C41" i="3"/>
  <c r="C39" i="3"/>
  <c r="C37" i="3"/>
  <c r="C35" i="3"/>
  <c r="C33" i="3"/>
  <c r="C31" i="3"/>
  <c r="C29" i="3"/>
  <c r="C27" i="3"/>
  <c r="C25" i="3"/>
  <c r="D25" i="3" s="1"/>
  <c r="E25" i="3" s="1"/>
  <c r="B26" i="3" s="1"/>
  <c r="C42" i="3"/>
  <c r="C36" i="3"/>
  <c r="C32" i="3"/>
  <c r="C28" i="3"/>
  <c r="B20" i="3"/>
  <c r="C46" i="3"/>
  <c r="C26" i="3"/>
  <c r="C48" i="3"/>
  <c r="C44" i="3"/>
  <c r="C40" i="3"/>
  <c r="C38" i="3"/>
  <c r="C34" i="3"/>
  <c r="C30" i="3"/>
  <c r="B19" i="1"/>
  <c r="B25" i="1"/>
  <c r="D26" i="3" l="1"/>
  <c r="E26" i="3" s="1"/>
  <c r="B27" i="3" s="1"/>
  <c r="C49" i="1"/>
  <c r="C48" i="1"/>
  <c r="C47" i="1"/>
  <c r="C39" i="1"/>
  <c r="C31" i="1"/>
  <c r="C41" i="1"/>
  <c r="C46" i="1"/>
  <c r="C38" i="1"/>
  <c r="C30" i="1"/>
  <c r="C42" i="1"/>
  <c r="C34" i="1"/>
  <c r="C40" i="1"/>
  <c r="C45" i="1"/>
  <c r="C37" i="1"/>
  <c r="C35" i="1"/>
  <c r="C33" i="1"/>
  <c r="C32" i="1"/>
  <c r="C44" i="1"/>
  <c r="C36" i="1"/>
  <c r="C43" i="1"/>
  <c r="C27" i="1"/>
  <c r="C26" i="1"/>
  <c r="C29" i="1"/>
  <c r="C28" i="1"/>
  <c r="C25" i="1"/>
  <c r="D25" i="1" s="1"/>
  <c r="B20" i="1"/>
  <c r="D27" i="3" l="1"/>
  <c r="E27" i="3"/>
  <c r="B28" i="3" s="1"/>
  <c r="E25" i="1"/>
  <c r="B26" i="1" s="1"/>
  <c r="D26" i="1" s="1"/>
  <c r="E26" i="1" s="1"/>
  <c r="B27" i="1" s="1"/>
  <c r="D27" i="1" s="1"/>
  <c r="D28" i="3" l="1"/>
  <c r="E28" i="3" s="1"/>
  <c r="B29" i="3" s="1"/>
  <c r="E27" i="1"/>
  <c r="B28" i="1" s="1"/>
  <c r="D29" i="3" l="1"/>
  <c r="E29" i="3" s="1"/>
  <c r="B30" i="3" s="1"/>
  <c r="D28" i="1"/>
  <c r="D30" i="3" l="1"/>
  <c r="E30" i="3" s="1"/>
  <c r="B31" i="3" s="1"/>
  <c r="E28" i="1"/>
  <c r="B29" i="1" s="1"/>
  <c r="D29" i="1" s="1"/>
  <c r="E29" i="1" s="1"/>
  <c r="B30" i="1" s="1"/>
  <c r="D31" i="3" l="1"/>
  <c r="E31" i="3"/>
  <c r="B32" i="3" s="1"/>
  <c r="D30" i="1"/>
  <c r="E30" i="1" s="1"/>
  <c r="B31" i="1" s="1"/>
  <c r="D32" i="3" l="1"/>
  <c r="E32" i="3" s="1"/>
  <c r="B33" i="3" s="1"/>
  <c r="D31" i="1"/>
  <c r="E31" i="1" s="1"/>
  <c r="B32" i="1" s="1"/>
  <c r="D33" i="3" l="1"/>
  <c r="E33" i="3" s="1"/>
  <c r="B34" i="3" s="1"/>
  <c r="D32" i="1"/>
  <c r="E32" i="1" s="1"/>
  <c r="B33" i="1" s="1"/>
  <c r="D34" i="3" l="1"/>
  <c r="E34" i="3" s="1"/>
  <c r="B35" i="3" s="1"/>
  <c r="D33" i="1"/>
  <c r="E33" i="1" s="1"/>
  <c r="B34" i="1" s="1"/>
  <c r="D35" i="3" l="1"/>
  <c r="E35" i="3" s="1"/>
  <c r="B36" i="3" s="1"/>
  <c r="D34" i="1"/>
  <c r="E34" i="1" s="1"/>
  <c r="B35" i="1" s="1"/>
  <c r="D36" i="3" l="1"/>
  <c r="E36" i="3" s="1"/>
  <c r="B37" i="3" s="1"/>
  <c r="D35" i="1"/>
  <c r="E35" i="1" s="1"/>
  <c r="B36" i="1" s="1"/>
  <c r="D37" i="3" l="1"/>
  <c r="E37" i="3" s="1"/>
  <c r="B38" i="3" s="1"/>
  <c r="D36" i="1"/>
  <c r="E36" i="1" s="1"/>
  <c r="B37" i="1" s="1"/>
  <c r="D38" i="3" l="1"/>
  <c r="E38" i="3" s="1"/>
  <c r="B39" i="3" s="1"/>
  <c r="D37" i="1"/>
  <c r="E37" i="1" s="1"/>
  <c r="B38" i="1" s="1"/>
  <c r="D39" i="3" l="1"/>
  <c r="E39" i="3" s="1"/>
  <c r="B40" i="3" s="1"/>
  <c r="D38" i="1"/>
  <c r="E38" i="1" s="1"/>
  <c r="B39" i="1" s="1"/>
  <c r="D40" i="3" l="1"/>
  <c r="E40" i="3" s="1"/>
  <c r="B41" i="3" s="1"/>
  <c r="D39" i="1"/>
  <c r="E39" i="1" s="1"/>
  <c r="B40" i="1" s="1"/>
  <c r="D41" i="3" l="1"/>
  <c r="E41" i="3" s="1"/>
  <c r="B42" i="3" s="1"/>
  <c r="D40" i="1"/>
  <c r="E40" i="1" s="1"/>
  <c r="B41" i="1" s="1"/>
  <c r="D42" i="3" l="1"/>
  <c r="E42" i="3" s="1"/>
  <c r="B43" i="3" s="1"/>
  <c r="D41" i="1"/>
  <c r="E41" i="1" s="1"/>
  <c r="B42" i="1" s="1"/>
  <c r="D43" i="3" l="1"/>
  <c r="E43" i="3"/>
  <c r="B44" i="3" s="1"/>
  <c r="D42" i="1"/>
  <c r="E42" i="1" s="1"/>
  <c r="B43" i="1" s="1"/>
  <c r="D44" i="3" l="1"/>
  <c r="E44" i="3" s="1"/>
  <c r="B45" i="3" s="1"/>
  <c r="D43" i="1"/>
  <c r="E43" i="1" s="1"/>
  <c r="B44" i="1" s="1"/>
  <c r="D45" i="3" l="1"/>
  <c r="E45" i="3" s="1"/>
  <c r="B46" i="3" s="1"/>
  <c r="D44" i="1"/>
  <c r="E44" i="1" s="1"/>
  <c r="B45" i="1" s="1"/>
  <c r="D46" i="3" l="1"/>
  <c r="E46" i="3" s="1"/>
  <c r="B47" i="3" s="1"/>
  <c r="D45" i="1"/>
  <c r="E45" i="1" s="1"/>
  <c r="B46" i="1" s="1"/>
  <c r="D47" i="3" l="1"/>
  <c r="E47" i="3" s="1"/>
  <c r="B48" i="3" s="1"/>
  <c r="D46" i="1"/>
  <c r="E46" i="1" s="1"/>
  <c r="B47" i="1" s="1"/>
  <c r="D48" i="3" l="1"/>
  <c r="E48" i="3" s="1"/>
  <c r="B49" i="3" s="1"/>
  <c r="D47" i="1"/>
  <c r="E47" i="1" s="1"/>
  <c r="B48" i="1" s="1"/>
  <c r="D48" i="1" s="1"/>
  <c r="E48" i="1" s="1"/>
  <c r="B49" i="1" s="1"/>
  <c r="D49" i="1" s="1"/>
  <c r="E49" i="1" s="1"/>
  <c r="D49" i="3" l="1"/>
  <c r="E49" i="3" s="1"/>
</calcChain>
</file>

<file path=xl/sharedStrings.xml><?xml version="1.0" encoding="utf-8"?>
<sst xmlns="http://schemas.openxmlformats.org/spreadsheetml/2006/main" count="138" uniqueCount="61">
  <si>
    <t>Default Assumptions</t>
  </si>
  <si>
    <t>Beginning Portfolio Value ($)</t>
  </si>
  <si>
    <t>Years Until Goal Is Reached (Years)</t>
  </si>
  <si>
    <t>Income (Salary)</t>
  </si>
  <si>
    <t>Savings Rate (%)</t>
  </si>
  <si>
    <t>Annual Contributions (Savings)</t>
  </si>
  <si>
    <t>Change from Default ($)</t>
  </si>
  <si>
    <t>Change from Default (%)</t>
  </si>
  <si>
    <t>Accumulated Wealth at Start of Goal ($)</t>
  </si>
  <si>
    <t>Spending Duration (Years)</t>
  </si>
  <si>
    <t>Annual Withdrawal ($)</t>
  </si>
  <si>
    <t>Withdrawal Rate (% of Portfolio First Year)</t>
  </si>
  <si>
    <t>Yellow cells are used to modify default assumptions for exercise</t>
  </si>
  <si>
    <t>Value</t>
  </si>
  <si>
    <t>Beginning</t>
  </si>
  <si>
    <t>Annual</t>
  </si>
  <si>
    <t>Withdrawal</t>
  </si>
  <si>
    <t>Portfolio</t>
  </si>
  <si>
    <t>Return</t>
  </si>
  <si>
    <t>Ending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</si>
  <si>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</si>
  <si>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</si>
  <si>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</si>
  <si>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</si>
  <si>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</si>
  <si>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</si>
  <si>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</si>
  <si>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</si>
  <si>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</si>
  <si>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</si>
  <si>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</si>
  <si>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</si>
  <si>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</si>
  <si>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</si>
  <si>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Annual Rate of Return Before Goal (%)</t>
  </si>
  <si>
    <t>Rate of Return During Withdrawal (%)</t>
  </si>
  <si>
    <t>Assumptions During Withdrawal</t>
  </si>
  <si>
    <t>Assumptions During Savings</t>
  </si>
  <si>
    <t>Current portfolio value while accumulating wealth</t>
  </si>
  <si>
    <t>Annual rate of return earned on portfolio while accumulating wealth</t>
  </si>
  <si>
    <t>Current annual income</t>
  </si>
  <si>
    <t>Percentage of annual income that is contributed to portfolio</t>
  </si>
  <si>
    <t>Portfolio value before withdrawal begins</t>
  </si>
  <si>
    <t>Years that goal will need to funded</t>
  </si>
  <si>
    <t>Annual rate of return earned on portfolio while withdrawing money</t>
  </si>
  <si>
    <t>Annual withdrawal divided by accumulated wealth at start of goal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</si>
  <si>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</si>
  <si>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</si>
  <si>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</si>
  <si>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</si>
  <si>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</si>
  <si>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</si>
  <si>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</si>
  <si>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</si>
  <si>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</si>
  <si>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</si>
  <si>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</si>
  <si>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Blue cells are resulting calculations</t>
  </si>
  <si>
    <t>Number of  years until start of withdrawal</t>
  </si>
  <si>
    <t>Income multiplied by savings rate</t>
  </si>
  <si>
    <t>Annual withdrawal at beginning of each year that reflects the starting wealth, duration and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</si>
</sst>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%_);[Red]\(0.0%\)"/>
    <numFmt numFmtId="168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9" fontId="0" fillId="0" borderId="3" xfId="2" applyFont="1" applyFill="1" applyBorder="1"/>
    <xf numFmtId="9" fontId="0" fillId="2" borderId="2" xfId="2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2" xfId="2" applyNumberFormat="1" applyFont="1" applyFill="1" applyBorder="1" applyAlignment="1">
      <alignment horizontal="center"/>
    </xf>
    <xf numFmtId="6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9" fontId="0" fillId="0" borderId="0" xfId="0" applyNumberFormat="1"/>
    <xf numFmtId="164" fontId="0" fillId="2" borderId="2" xfId="1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/>
    </xf>
    <xf numFmtId="6" fontId="0" fillId="0" borderId="4" xfId="0" applyNumberFormat="1" applyBorder="1"/>
    <xf numFmtId="8" fontId="0" fillId="0" borderId="4" xfId="0" applyNumberFormat="1" applyBorder="1"/>
    <xf numFmtId="164" fontId="2" fillId="3" borderId="2" xfId="1" applyNumberFormat="1" applyFont="1" applyFill="1" applyBorder="1" applyAlignment="1">
      <alignment horizontal="center"/>
    </xf>
    <xf numFmtId="6" fontId="2" fillId="3" borderId="2" xfId="0" applyNumberFormat="1" applyFont="1" applyFill="1" applyBorder="1" applyAlignment="1">
      <alignment horizontal="center"/>
    </xf>
    <xf numFmtId="8" fontId="2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2" borderId="0" xfId="0" applyFont="1" applyFill="1"/>
    <xf numFmtId="0" fontId="2" fillId="3" borderId="0" xfId="0" applyFont="1" applyFill="1"/>
    <xf numFmtId="0" fontId="0" fillId="3" borderId="0" xfId="0" applyFill="1"/>
    <xf numFmtId="168" fontId="0" fillId="2" borderId="2" xfId="0" applyNumberFormat="1" applyFill="1" applyBorder="1" applyAlignment="1">
      <alignment horizontal="center"/>
    </xf>
    <xf numFmtId="168" fontId="2" fillId="3" borderId="2" xfId="2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944CB-0779-4B53-AA21-5839A7D9406C}">
  <dimension ref="A1:E49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1.42578125" defaultRowHeight="15" x14ac:dyDescent="0.25"/>
  <cols>
    <col min="1" max="1" width="41.28515625" customWidth="1"/>
    <col min="2" max="5" width="13.7109375" customWidth="1"/>
    <col min="6" max="6" width="12.5703125" bestFit="1" customWidth="1"/>
  </cols>
  <sheetData>
    <row r="1" spans="1:4" x14ac:dyDescent="0.25">
      <c r="A1" s="24" t="s">
        <v>12</v>
      </c>
      <c r="B1" s="13"/>
      <c r="C1" s="13"/>
    </row>
    <row r="2" spans="1:4" x14ac:dyDescent="0.25">
      <c r="A2" s="25" t="s">
        <v>57</v>
      </c>
      <c r="B2" s="26"/>
      <c r="C2" s="26"/>
    </row>
    <row r="3" spans="1:4" x14ac:dyDescent="0.25">
      <c r="A3" s="1"/>
    </row>
    <row r="4" spans="1:4" s="2" customFormat="1" x14ac:dyDescent="0.25">
      <c r="A4" s="23" t="s">
        <v>37</v>
      </c>
      <c r="B4" s="3"/>
    </row>
    <row r="5" spans="1:4" x14ac:dyDescent="0.25">
      <c r="A5" t="s">
        <v>1</v>
      </c>
      <c r="B5" s="11">
        <v>100000</v>
      </c>
      <c r="D5" t="s">
        <v>38</v>
      </c>
    </row>
    <row r="6" spans="1:4" x14ac:dyDescent="0.25">
      <c r="A6" t="s">
        <v>34</v>
      </c>
      <c r="B6" s="5">
        <v>0.08</v>
      </c>
      <c r="D6" t="s">
        <v>39</v>
      </c>
    </row>
    <row r="7" spans="1:4" x14ac:dyDescent="0.25">
      <c r="A7" t="s">
        <v>2</v>
      </c>
      <c r="B7" s="7">
        <v>10</v>
      </c>
      <c r="D7" t="s">
        <v>58</v>
      </c>
    </row>
    <row r="8" spans="1:4" x14ac:dyDescent="0.25">
      <c r="A8" t="s">
        <v>3</v>
      </c>
      <c r="B8" s="12">
        <v>100000</v>
      </c>
      <c r="D8" t="s">
        <v>40</v>
      </c>
    </row>
    <row r="9" spans="1:4" x14ac:dyDescent="0.25">
      <c r="A9" t="s">
        <v>4</v>
      </c>
      <c r="B9" s="5">
        <v>0.15</v>
      </c>
      <c r="D9" t="s">
        <v>41</v>
      </c>
    </row>
    <row r="10" spans="1:4" x14ac:dyDescent="0.25">
      <c r="B10" s="4"/>
    </row>
    <row r="11" spans="1:4" x14ac:dyDescent="0.25">
      <c r="A11" t="s">
        <v>5</v>
      </c>
      <c r="B11" s="20">
        <f>$B$9*$B$8</f>
        <v>15000</v>
      </c>
      <c r="D11" t="s">
        <v>59</v>
      </c>
    </row>
    <row r="13" spans="1:4" x14ac:dyDescent="0.25">
      <c r="A13" s="1" t="s">
        <v>8</v>
      </c>
      <c r="B13" s="21">
        <f>FV($B$6,$B$7,-$B$11,-$B$5)</f>
        <v>433190.93671592651</v>
      </c>
      <c r="D13" t="s">
        <v>42</v>
      </c>
    </row>
    <row r="15" spans="1:4" x14ac:dyDescent="0.25">
      <c r="A15" s="1" t="s">
        <v>36</v>
      </c>
    </row>
    <row r="16" spans="1:4" x14ac:dyDescent="0.25">
      <c r="A16" t="s">
        <v>9</v>
      </c>
      <c r="B16" s="14">
        <v>4</v>
      </c>
      <c r="D16" t="s">
        <v>43</v>
      </c>
    </row>
    <row r="17" spans="1:5" x14ac:dyDescent="0.25">
      <c r="A17" t="s">
        <v>35</v>
      </c>
      <c r="B17" s="27">
        <v>0.01</v>
      </c>
      <c r="D17" t="s">
        <v>44</v>
      </c>
    </row>
    <row r="19" spans="1:5" x14ac:dyDescent="0.25">
      <c r="A19" s="1" t="s">
        <v>10</v>
      </c>
      <c r="B19" s="21">
        <f>-PMT(B17,B16,B13,0,1)</f>
        <v>109919.45260809359</v>
      </c>
      <c r="D19" t="s">
        <v>60</v>
      </c>
    </row>
    <row r="20" spans="1:5" x14ac:dyDescent="0.25">
      <c r="A20" s="1" t="s">
        <v>11</v>
      </c>
      <c r="B20" s="28">
        <f>B19/B13</f>
        <v>0.25374365733827769</v>
      </c>
      <c r="D20" t="s">
        <v>45</v>
      </c>
    </row>
    <row r="22" spans="1:5" x14ac:dyDescent="0.25">
      <c r="B22" s="10"/>
    </row>
    <row r="23" spans="1:5" x14ac:dyDescent="0.25">
      <c r="B23" s="15" t="s">
        <v>14</v>
      </c>
      <c r="C23" s="16" t="s">
        <v>15</v>
      </c>
      <c r="D23" s="16" t="s">
        <v>17</v>
      </c>
      <c r="E23" s="16" t="s">
        <v>19</v>
      </c>
    </row>
    <row r="24" spans="1:5" x14ac:dyDescent="0.25">
      <c r="B24" s="16" t="s">
        <v>13</v>
      </c>
      <c r="C24" s="16" t="s">
        <v>16</v>
      </c>
      <c r="D24" s="16" t="s">
        <v>18</v>
      </c>
      <c r="E24" s="16" t="s">
        <v>13</v>
      </c>
    </row>
    <row r="25" spans="1:5" x14ac:dyDescent="0.25">
      <c r="A25" s="17" t="s">
        <v>20</v>
      </c>
      <c r="B25" s="18">
        <f>$B$13</f>
        <v>433190.93671592651</v>
      </c>
      <c r="C25" s="18">
        <f>-$B$19</f>
        <v>-109919.45260809359</v>
      </c>
      <c r="D25" s="19">
        <f>(B25+C25)*$B$17</f>
        <v>3232.7148410783288</v>
      </c>
      <c r="E25" s="18">
        <f t="shared" ref="E25:E29" si="0">SUM(B25:D25)</f>
        <v>326504.19894891122</v>
      </c>
    </row>
    <row r="26" spans="1:5" x14ac:dyDescent="0.25">
      <c r="A26" s="17" t="s">
        <v>21</v>
      </c>
      <c r="B26" s="18">
        <f t="shared" ref="B26:B29" si="1">E25</f>
        <v>326504.19894891122</v>
      </c>
      <c r="C26" s="18">
        <f>-$B$19</f>
        <v>-109919.45260809359</v>
      </c>
      <c r="D26" s="19">
        <f>(B26+C26)*$B$17</f>
        <v>2165.8474634081763</v>
      </c>
      <c r="E26" s="18">
        <f t="shared" si="0"/>
        <v>218750.59380422579</v>
      </c>
    </row>
    <row r="27" spans="1:5" x14ac:dyDescent="0.25">
      <c r="A27" s="17" t="s">
        <v>22</v>
      </c>
      <c r="B27" s="18">
        <f t="shared" si="1"/>
        <v>218750.59380422579</v>
      </c>
      <c r="C27" s="18">
        <f>-$B$19</f>
        <v>-109919.45260809359</v>
      </c>
      <c r="D27" s="19">
        <f>(B27+C27)*$B$17</f>
        <v>1088.3114119613219</v>
      </c>
      <c r="E27" s="18">
        <f t="shared" si="0"/>
        <v>109919.45260809352</v>
      </c>
    </row>
    <row r="28" spans="1:5" x14ac:dyDescent="0.25">
      <c r="A28" s="17" t="s">
        <v>23</v>
      </c>
      <c r="B28" s="18">
        <f t="shared" si="1"/>
        <v>109919.45260809352</v>
      </c>
      <c r="C28" s="18">
        <f>-$B$19</f>
        <v>-109919.45260809359</v>
      </c>
      <c r="D28" s="19">
        <f>(B28+C28)*$B$17</f>
        <v>-7.2759576141834263E-13</v>
      </c>
      <c r="E28" s="18">
        <f t="shared" si="0"/>
        <v>-7.3487171903252599E-11</v>
      </c>
    </row>
    <row r="29" spans="1:5" x14ac:dyDescent="0.25">
      <c r="A29" s="17" t="s">
        <v>24</v>
      </c>
      <c r="B29" s="18">
        <f t="shared" si="1"/>
        <v>-7.3487171903252599E-11</v>
      </c>
      <c r="C29" s="18">
        <f>-$B$19</f>
        <v>-109919.45260809359</v>
      </c>
      <c r="D29" s="19">
        <f>(B29+C29)*$B$17</f>
        <v>-1099.1945260809366</v>
      </c>
      <c r="E29" s="18">
        <f t="shared" si="0"/>
        <v>-111018.64713417459</v>
      </c>
    </row>
    <row r="30" spans="1:5" x14ac:dyDescent="0.25">
      <c r="A30" s="17" t="s">
        <v>25</v>
      </c>
      <c r="B30" s="18">
        <f t="shared" ref="B30:B47" si="2">E29</f>
        <v>-111018.64713417459</v>
      </c>
      <c r="C30" s="18">
        <f>-$B$19</f>
        <v>-109919.45260809359</v>
      </c>
      <c r="D30" s="19">
        <f t="shared" ref="D30:D47" si="3">(B30+C30)*$B$17</f>
        <v>-2209.380997422682</v>
      </c>
      <c r="E30" s="18">
        <f t="shared" ref="E30:E47" si="4">SUM(B30:D30)</f>
        <v>-223147.48073969086</v>
      </c>
    </row>
    <row r="31" spans="1:5" x14ac:dyDescent="0.25">
      <c r="A31" s="17" t="s">
        <v>26</v>
      </c>
      <c r="B31" s="18">
        <f t="shared" si="2"/>
        <v>-223147.48073969086</v>
      </c>
      <c r="C31" s="18">
        <f>-$B$19</f>
        <v>-109919.45260809359</v>
      </c>
      <c r="D31" s="19">
        <f t="shared" si="3"/>
        <v>-3330.6693334778447</v>
      </c>
      <c r="E31" s="18">
        <f t="shared" si="4"/>
        <v>-336397.6026812623</v>
      </c>
    </row>
    <row r="32" spans="1:5" x14ac:dyDescent="0.25">
      <c r="A32" s="17" t="s">
        <v>27</v>
      </c>
      <c r="B32" s="18">
        <f t="shared" si="2"/>
        <v>-336397.6026812623</v>
      </c>
      <c r="C32" s="18">
        <f>-$B$19</f>
        <v>-109919.45260809359</v>
      </c>
      <c r="D32" s="19">
        <f t="shared" si="3"/>
        <v>-4463.170552893559</v>
      </c>
      <c r="E32" s="18">
        <f t="shared" si="4"/>
        <v>-450780.22584224946</v>
      </c>
    </row>
    <row r="33" spans="1:5" x14ac:dyDescent="0.25">
      <c r="A33" s="17" t="s">
        <v>28</v>
      </c>
      <c r="B33" s="18">
        <f t="shared" si="2"/>
        <v>-450780.22584224946</v>
      </c>
      <c r="C33" s="18">
        <f>-$B$19</f>
        <v>-109919.45260809359</v>
      </c>
      <c r="D33" s="19">
        <f t="shared" si="3"/>
        <v>-5606.9967845034307</v>
      </c>
      <c r="E33" s="18">
        <f t="shared" si="4"/>
        <v>-566306.67523484654</v>
      </c>
    </row>
    <row r="34" spans="1:5" x14ac:dyDescent="0.25">
      <c r="A34" s="17" t="s">
        <v>29</v>
      </c>
      <c r="B34" s="18">
        <f t="shared" si="2"/>
        <v>-566306.67523484654</v>
      </c>
      <c r="C34" s="18">
        <f>-$B$19</f>
        <v>-109919.45260809359</v>
      </c>
      <c r="D34" s="19">
        <f t="shared" si="3"/>
        <v>-6762.2612784294015</v>
      </c>
      <c r="E34" s="18">
        <f t="shared" si="4"/>
        <v>-682988.38912136958</v>
      </c>
    </row>
    <row r="35" spans="1:5" x14ac:dyDescent="0.25">
      <c r="A35" s="17" t="s">
        <v>30</v>
      </c>
      <c r="B35" s="18">
        <f t="shared" si="2"/>
        <v>-682988.38912136958</v>
      </c>
      <c r="C35" s="18">
        <f>-$B$19</f>
        <v>-109919.45260809359</v>
      </c>
      <c r="D35" s="19">
        <f t="shared" si="3"/>
        <v>-7929.0784172946323</v>
      </c>
      <c r="E35" s="18">
        <f t="shared" si="4"/>
        <v>-800836.92014675785</v>
      </c>
    </row>
    <row r="36" spans="1:5" x14ac:dyDescent="0.25">
      <c r="A36" s="17" t="s">
        <v>31</v>
      </c>
      <c r="B36" s="18">
        <f t="shared" si="2"/>
        <v>-800836.92014675785</v>
      </c>
      <c r="C36" s="18">
        <f>-$B$19</f>
        <v>-109919.45260809359</v>
      </c>
      <c r="D36" s="19">
        <f t="shared" si="3"/>
        <v>-9107.5637275485151</v>
      </c>
      <c r="E36" s="18">
        <f t="shared" si="4"/>
        <v>-919863.93648239993</v>
      </c>
    </row>
    <row r="37" spans="1:5" x14ac:dyDescent="0.25">
      <c r="A37" s="17" t="s">
        <v>32</v>
      </c>
      <c r="B37" s="18">
        <f t="shared" si="2"/>
        <v>-919863.93648239993</v>
      </c>
      <c r="C37" s="18">
        <f>-$B$19</f>
        <v>-109919.45260809359</v>
      </c>
      <c r="D37" s="19">
        <f t="shared" si="3"/>
        <v>-10297.833890904936</v>
      </c>
      <c r="E37" s="18">
        <f t="shared" si="4"/>
        <v>-1040081.2229813985</v>
      </c>
    </row>
    <row r="38" spans="1:5" x14ac:dyDescent="0.25">
      <c r="A38" s="17" t="s">
        <v>33</v>
      </c>
      <c r="B38" s="18">
        <f t="shared" si="2"/>
        <v>-1040081.2229813985</v>
      </c>
      <c r="C38" s="18">
        <f>-$B$19</f>
        <v>-109919.45260809359</v>
      </c>
      <c r="D38" s="19">
        <f t="shared" si="3"/>
        <v>-11500.006755894921</v>
      </c>
      <c r="E38" s="18">
        <f t="shared" si="4"/>
        <v>-1161500.6823453871</v>
      </c>
    </row>
    <row r="39" spans="1:5" x14ac:dyDescent="0.25">
      <c r="A39" s="17" t="s">
        <v>46</v>
      </c>
      <c r="B39" s="18">
        <f t="shared" si="2"/>
        <v>-1161500.6823453871</v>
      </c>
      <c r="C39" s="18">
        <f>-$B$19</f>
        <v>-109919.45260809359</v>
      </c>
      <c r="D39" s="19">
        <f t="shared" si="3"/>
        <v>-12714.201349534807</v>
      </c>
      <c r="E39" s="18">
        <f t="shared" si="4"/>
        <v>-1284134.3363030155</v>
      </c>
    </row>
    <row r="40" spans="1:5" x14ac:dyDescent="0.25">
      <c r="A40" s="17" t="s">
        <v>47</v>
      </c>
      <c r="B40" s="18">
        <f t="shared" si="2"/>
        <v>-1284134.3363030155</v>
      </c>
      <c r="C40" s="18">
        <f>-$B$19</f>
        <v>-109919.45260809359</v>
      </c>
      <c r="D40" s="19">
        <f t="shared" si="3"/>
        <v>-13940.53788911109</v>
      </c>
      <c r="E40" s="18">
        <f t="shared" si="4"/>
        <v>-1407994.3268002202</v>
      </c>
    </row>
    <row r="41" spans="1:5" x14ac:dyDescent="0.25">
      <c r="A41" s="17" t="s">
        <v>48</v>
      </c>
      <c r="B41" s="18">
        <f t="shared" si="2"/>
        <v>-1407994.3268002202</v>
      </c>
      <c r="C41" s="18">
        <f>-$B$19</f>
        <v>-109919.45260809359</v>
      </c>
      <c r="D41" s="19">
        <f t="shared" si="3"/>
        <v>-15179.137794083139</v>
      </c>
      <c r="E41" s="18">
        <f t="shared" si="4"/>
        <v>-1533092.917202397</v>
      </c>
    </row>
    <row r="42" spans="1:5" x14ac:dyDescent="0.25">
      <c r="A42" s="17" t="s">
        <v>49</v>
      </c>
      <c r="B42" s="18">
        <f t="shared" si="2"/>
        <v>-1533092.917202397</v>
      </c>
      <c r="C42" s="18">
        <f>-$B$19</f>
        <v>-109919.45260809359</v>
      </c>
      <c r="D42" s="19">
        <f t="shared" si="3"/>
        <v>-16430.123698104908</v>
      </c>
      <c r="E42" s="18">
        <f t="shared" si="4"/>
        <v>-1659442.4935085955</v>
      </c>
    </row>
    <row r="43" spans="1:5" x14ac:dyDescent="0.25">
      <c r="A43" s="17" t="s">
        <v>50</v>
      </c>
      <c r="B43" s="18">
        <f t="shared" si="2"/>
        <v>-1659442.4935085955</v>
      </c>
      <c r="C43" s="18">
        <f>-$B$19</f>
        <v>-109919.45260809359</v>
      </c>
      <c r="D43" s="19">
        <f t="shared" si="3"/>
        <v>-17693.619461166891</v>
      </c>
      <c r="E43" s="18">
        <f t="shared" si="4"/>
        <v>-1787055.565577856</v>
      </c>
    </row>
    <row r="44" spans="1:5" x14ac:dyDescent="0.25">
      <c r="A44" s="17" t="s">
        <v>51</v>
      </c>
      <c r="B44" s="18">
        <f t="shared" si="2"/>
        <v>-1787055.565577856</v>
      </c>
      <c r="C44" s="18">
        <f>-$B$19</f>
        <v>-109919.45260809359</v>
      </c>
      <c r="D44" s="19">
        <f t="shared" si="3"/>
        <v>-18969.750181859497</v>
      </c>
      <c r="E44" s="18">
        <f t="shared" si="4"/>
        <v>-1915944.7683678092</v>
      </c>
    </row>
    <row r="45" spans="1:5" x14ac:dyDescent="0.25">
      <c r="A45" s="17" t="s">
        <v>52</v>
      </c>
      <c r="B45" s="18">
        <f t="shared" si="2"/>
        <v>-1915944.7683678092</v>
      </c>
      <c r="C45" s="18">
        <f>-$B$19</f>
        <v>-109919.45260809359</v>
      </c>
      <c r="D45" s="19">
        <f t="shared" si="3"/>
        <v>-20258.642209759029</v>
      </c>
      <c r="E45" s="18">
        <f t="shared" si="4"/>
        <v>-2046122.8631856618</v>
      </c>
    </row>
    <row r="46" spans="1:5" x14ac:dyDescent="0.25">
      <c r="A46" s="17" t="s">
        <v>53</v>
      </c>
      <c r="B46" s="18">
        <f t="shared" si="2"/>
        <v>-2046122.8631856618</v>
      </c>
      <c r="C46" s="18">
        <f>-$B$19</f>
        <v>-109919.45260809359</v>
      </c>
      <c r="D46" s="19">
        <f t="shared" si="3"/>
        <v>-21560.423157937556</v>
      </c>
      <c r="E46" s="18">
        <f t="shared" si="4"/>
        <v>-2177602.7389516928</v>
      </c>
    </row>
    <row r="47" spans="1:5" x14ac:dyDescent="0.25">
      <c r="A47" s="17" t="s">
        <v>54</v>
      </c>
      <c r="B47" s="18">
        <f t="shared" si="2"/>
        <v>-2177602.7389516928</v>
      </c>
      <c r="C47" s="18">
        <f>-$B$19</f>
        <v>-109919.45260809359</v>
      </c>
      <c r="D47" s="19">
        <f t="shared" si="3"/>
        <v>-22875.221915597864</v>
      </c>
      <c r="E47" s="18">
        <f t="shared" si="4"/>
        <v>-2310397.4134753845</v>
      </c>
    </row>
    <row r="48" spans="1:5" x14ac:dyDescent="0.25">
      <c r="A48" s="17" t="s">
        <v>55</v>
      </c>
      <c r="B48" s="18">
        <f t="shared" ref="B48:B49" si="5">E47</f>
        <v>-2310397.4134753845</v>
      </c>
      <c r="C48" s="18">
        <f>-$B$19</f>
        <v>-109919.45260809359</v>
      </c>
      <c r="D48" s="19">
        <f t="shared" ref="D48:D49" si="6">(B48+C48)*$B$17</f>
        <v>-24203.168660834781</v>
      </c>
      <c r="E48" s="18">
        <f t="shared" ref="E48:E49" si="7">SUM(B48:D48)</f>
        <v>-2444520.034744313</v>
      </c>
    </row>
    <row r="49" spans="1:5" x14ac:dyDescent="0.25">
      <c r="A49" s="17" t="s">
        <v>56</v>
      </c>
      <c r="B49" s="18">
        <f t="shared" si="5"/>
        <v>-2444520.034744313</v>
      </c>
      <c r="C49" s="18">
        <f>-$B$19</f>
        <v>-109919.45260809359</v>
      </c>
      <c r="D49" s="19">
        <f t="shared" si="6"/>
        <v>-25544.394873524066</v>
      </c>
      <c r="E49" s="18">
        <f t="shared" si="7"/>
        <v>-2579983.8822259307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A7799-E013-446C-B94B-5E2A61131D5A}">
  <dimension ref="A1:F24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6" sqref="D16"/>
    </sheetView>
  </sheetViews>
  <sheetFormatPr defaultColWidth="11.42578125" defaultRowHeight="15" x14ac:dyDescent="0.25"/>
  <cols>
    <col min="1" max="1" width="41.28515625" customWidth="1"/>
    <col min="2" max="5" width="13.7109375" customWidth="1"/>
    <col min="6" max="6" width="12.5703125" bestFit="1" customWidth="1"/>
  </cols>
  <sheetData>
    <row r="1" spans="1:6" x14ac:dyDescent="0.25">
      <c r="A1" s="24" t="s">
        <v>12</v>
      </c>
      <c r="B1" s="13"/>
      <c r="C1" s="13"/>
    </row>
    <row r="2" spans="1:6" x14ac:dyDescent="0.25">
      <c r="A2" s="25" t="s">
        <v>57</v>
      </c>
      <c r="B2" s="26"/>
      <c r="C2" s="26"/>
    </row>
    <row r="3" spans="1:6" x14ac:dyDescent="0.25">
      <c r="A3" s="1"/>
    </row>
    <row r="4" spans="1:6" s="2" customFormat="1" ht="30" x14ac:dyDescent="0.25">
      <c r="A4" s="23" t="s">
        <v>37</v>
      </c>
      <c r="B4" s="3" t="s">
        <v>0</v>
      </c>
      <c r="C4" s="3"/>
      <c r="D4" s="3"/>
      <c r="E4" s="3"/>
    </row>
    <row r="5" spans="1:6" x14ac:dyDescent="0.25">
      <c r="A5" t="s">
        <v>1</v>
      </c>
      <c r="B5" s="11">
        <v>100000</v>
      </c>
      <c r="C5" s="11">
        <v>100000</v>
      </c>
      <c r="D5" s="11">
        <v>100000</v>
      </c>
      <c r="E5" s="11">
        <v>100000</v>
      </c>
      <c r="F5" s="11">
        <v>100000</v>
      </c>
    </row>
    <row r="6" spans="1:6" x14ac:dyDescent="0.25">
      <c r="A6" t="s">
        <v>34</v>
      </c>
      <c r="B6" s="5">
        <v>0.08</v>
      </c>
      <c r="C6" s="5">
        <v>0.08</v>
      </c>
      <c r="D6" s="5">
        <v>0.1</v>
      </c>
      <c r="E6" s="5">
        <v>0.08</v>
      </c>
      <c r="F6" s="5">
        <v>0.08</v>
      </c>
    </row>
    <row r="7" spans="1:6" x14ac:dyDescent="0.25">
      <c r="A7" t="s">
        <v>2</v>
      </c>
      <c r="B7" s="7">
        <v>13</v>
      </c>
      <c r="C7" s="7">
        <v>13</v>
      </c>
      <c r="D7" s="7">
        <v>13</v>
      </c>
      <c r="E7" s="7">
        <v>20</v>
      </c>
      <c r="F7" s="7">
        <v>13</v>
      </c>
    </row>
    <row r="8" spans="1:6" x14ac:dyDescent="0.25">
      <c r="A8" t="s">
        <v>3</v>
      </c>
      <c r="B8" s="12">
        <v>100000</v>
      </c>
      <c r="C8" s="12">
        <v>100000</v>
      </c>
      <c r="D8" s="12">
        <v>100000</v>
      </c>
      <c r="E8" s="12">
        <v>100000</v>
      </c>
      <c r="F8" s="12">
        <v>100000</v>
      </c>
    </row>
    <row r="9" spans="1:6" x14ac:dyDescent="0.25">
      <c r="A9" t="s">
        <v>4</v>
      </c>
      <c r="B9" s="5">
        <v>0.15</v>
      </c>
      <c r="C9" s="5">
        <v>0.1</v>
      </c>
      <c r="D9" s="5">
        <v>0.15</v>
      </c>
      <c r="E9" s="5">
        <v>0.15</v>
      </c>
      <c r="F9" s="5">
        <v>0.15</v>
      </c>
    </row>
    <row r="10" spans="1:6" x14ac:dyDescent="0.25">
      <c r="B10" s="4"/>
      <c r="C10" s="4"/>
      <c r="D10" s="4"/>
      <c r="E10" s="4"/>
      <c r="F10" s="4"/>
    </row>
    <row r="11" spans="1:6" x14ac:dyDescent="0.25">
      <c r="A11" t="s">
        <v>5</v>
      </c>
      <c r="B11" s="20">
        <f>B$9*B$8</f>
        <v>15000</v>
      </c>
      <c r="C11" s="20">
        <f>C$9*C$8</f>
        <v>10000</v>
      </c>
      <c r="D11" s="20">
        <f>D$9*D$8</f>
        <v>15000</v>
      </c>
      <c r="E11" s="20">
        <f>E$9*E$8</f>
        <v>15000</v>
      </c>
      <c r="F11" s="20">
        <f>F$9*F$8</f>
        <v>15000</v>
      </c>
    </row>
    <row r="13" spans="1:6" x14ac:dyDescent="0.25">
      <c r="A13" s="1" t="s">
        <v>8</v>
      </c>
      <c r="B13" s="21">
        <f>FV(B$6,B$7,-B$11,-B$5)</f>
        <v>594391.82127229322</v>
      </c>
      <c r="C13" s="21">
        <f>FV(C$6,C$7,-C$11,-C$5)</f>
        <v>486915.33838701213</v>
      </c>
      <c r="D13" s="21">
        <f>FV(D$6,D$7,-D$11,-D$5)</f>
        <v>713067.80359827564</v>
      </c>
      <c r="E13" s="21">
        <f>FV(E$6,E$7,-E$11,-E$5)</f>
        <v>1152525.1788566755</v>
      </c>
      <c r="F13" s="21">
        <f>FV(F$6,F$7,-F$11,-F$5)</f>
        <v>594391.82127229322</v>
      </c>
    </row>
    <row r="14" spans="1:6" x14ac:dyDescent="0.25">
      <c r="A14" t="s">
        <v>6</v>
      </c>
      <c r="C14" s="8">
        <f>C$13-$B$13</f>
        <v>-107476.48288528109</v>
      </c>
      <c r="D14" s="8">
        <f>D$13-$B$13</f>
        <v>118675.98232598242</v>
      </c>
      <c r="E14" s="8">
        <f>E$13-$B$13</f>
        <v>558133.35758438229</v>
      </c>
      <c r="F14" s="8">
        <f>F$13-$B$13</f>
        <v>0</v>
      </c>
    </row>
    <row r="15" spans="1:6" x14ac:dyDescent="0.25">
      <c r="A15" t="s">
        <v>7</v>
      </c>
      <c r="C15" s="9">
        <f>(C$13-$B$13)/C$13</f>
        <v>-0.22072930222595735</v>
      </c>
      <c r="D15" s="9">
        <f>(D$13-$B$13)/D$13</f>
        <v>0.16643015114007512</v>
      </c>
      <c r="E15" s="9">
        <f>(E$13-$B$13)/E$13</f>
        <v>0.48426999064615667</v>
      </c>
      <c r="F15" s="9">
        <f>(F$13-$B$13)/F$13</f>
        <v>0</v>
      </c>
    </row>
    <row r="17" spans="1:6" x14ac:dyDescent="0.25">
      <c r="A17" s="1" t="s">
        <v>36</v>
      </c>
    </row>
    <row r="18" spans="1:6" x14ac:dyDescent="0.25">
      <c r="A18" t="s">
        <v>9</v>
      </c>
      <c r="B18" s="14">
        <v>20</v>
      </c>
      <c r="C18" s="14">
        <v>25</v>
      </c>
      <c r="D18" s="14">
        <v>10</v>
      </c>
      <c r="E18" s="14">
        <v>20</v>
      </c>
      <c r="F18" s="14">
        <v>20</v>
      </c>
    </row>
    <row r="19" spans="1:6" x14ac:dyDescent="0.25">
      <c r="A19" t="s">
        <v>35</v>
      </c>
      <c r="B19" s="27">
        <v>7.0000000000000007E-2</v>
      </c>
      <c r="C19" s="27">
        <v>7.0000000000000007E-2</v>
      </c>
      <c r="D19" s="27">
        <v>0.05</v>
      </c>
      <c r="E19" s="27">
        <v>7.0000000000000007E-2</v>
      </c>
      <c r="F19" s="27">
        <v>7.0000000000000007E-2</v>
      </c>
    </row>
    <row r="21" spans="1:6" x14ac:dyDescent="0.25">
      <c r="A21" s="1" t="s">
        <v>10</v>
      </c>
      <c r="B21" s="21">
        <f>-PMT(B19,B18,B13,0,1)</f>
        <v>52435.872007246813</v>
      </c>
      <c r="C21" s="21">
        <f>-PMT(C19,C18,C13,0,1)</f>
        <v>39049.025261369097</v>
      </c>
      <c r="D21" s="21">
        <f>-PMT(D19,D18,D13,0,1)</f>
        <v>87948.136025282292</v>
      </c>
      <c r="E21" s="21">
        <f>-PMT(E19,E18,E13,0,1)</f>
        <v>101673.10619163614</v>
      </c>
      <c r="F21" s="21">
        <f>-PMT(F19,F18,F13,0,1)</f>
        <v>52435.872007246813</v>
      </c>
    </row>
    <row r="22" spans="1:6" x14ac:dyDescent="0.25">
      <c r="A22" t="s">
        <v>6</v>
      </c>
      <c r="B22" s="6"/>
      <c r="C22" s="8">
        <f>C$21-$B$21</f>
        <v>-13386.846745877716</v>
      </c>
      <c r="D22" s="8">
        <f>D$21-$B$21</f>
        <v>35512.264018035479</v>
      </c>
      <c r="E22" s="8">
        <f>E$21-$B$21</f>
        <v>49237.234184389323</v>
      </c>
      <c r="F22" s="8">
        <f>F$21-$B$21</f>
        <v>0</v>
      </c>
    </row>
    <row r="23" spans="1:6" x14ac:dyDescent="0.25">
      <c r="A23" t="s">
        <v>7</v>
      </c>
      <c r="B23" s="6"/>
      <c r="C23" s="9">
        <f>(C$21-$B$21)/C$21</f>
        <v>-0.34282153411704291</v>
      </c>
      <c r="D23" s="9">
        <f>(D$21-$B$21)/D$21</f>
        <v>0.40378643167408157</v>
      </c>
      <c r="E23" s="9">
        <f>(E$21-$B$21)/E$21</f>
        <v>0.48426999064615667</v>
      </c>
      <c r="F23" s="9">
        <f>(F$21-$B$21)/F$21</f>
        <v>0</v>
      </c>
    </row>
    <row r="24" spans="1:6" x14ac:dyDescent="0.25">
      <c r="A24" s="1" t="s">
        <v>11</v>
      </c>
      <c r="B24" s="28">
        <f>B21/B13</f>
        <v>8.8217687610519346E-2</v>
      </c>
      <c r="C24" s="28">
        <f>C21/C13</f>
        <v>8.0196745066042643E-2</v>
      </c>
      <c r="D24" s="28">
        <f>D21/D13</f>
        <v>0.12333769044329204</v>
      </c>
      <c r="E24" s="28">
        <f>E21/E13</f>
        <v>8.8217687610519346E-2</v>
      </c>
      <c r="F24" s="28">
        <f>F21/F13</f>
        <v>8.8217687610519346E-2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A98EF-729F-42FD-B686-4DB19DCBDA2D}">
  <dimension ref="A1:E49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8" sqref="I18"/>
    </sheetView>
  </sheetViews>
  <sheetFormatPr defaultColWidth="11.42578125" defaultRowHeight="15" x14ac:dyDescent="0.25"/>
  <cols>
    <col min="1" max="1" width="41.28515625" customWidth="1"/>
    <col min="2" max="5" width="13.7109375" customWidth="1"/>
    <col min="6" max="6" width="12.5703125" bestFit="1" customWidth="1"/>
  </cols>
  <sheetData>
    <row r="1" spans="1:4" x14ac:dyDescent="0.25">
      <c r="A1" s="24" t="s">
        <v>12</v>
      </c>
      <c r="B1" s="13"/>
      <c r="C1" s="13"/>
    </row>
    <row r="2" spans="1:4" x14ac:dyDescent="0.25">
      <c r="A2" s="25" t="s">
        <v>57</v>
      </c>
      <c r="B2" s="26"/>
      <c r="C2" s="26"/>
    </row>
    <row r="3" spans="1:4" x14ac:dyDescent="0.25">
      <c r="A3" s="1"/>
    </row>
    <row r="4" spans="1:4" s="2" customFormat="1" x14ac:dyDescent="0.25">
      <c r="A4" s="23" t="s">
        <v>37</v>
      </c>
      <c r="B4" s="3"/>
    </row>
    <row r="5" spans="1:4" x14ac:dyDescent="0.25">
      <c r="A5" t="s">
        <v>1</v>
      </c>
      <c r="B5" s="11"/>
      <c r="D5" t="s">
        <v>38</v>
      </c>
    </row>
    <row r="6" spans="1:4" x14ac:dyDescent="0.25">
      <c r="A6" t="s">
        <v>34</v>
      </c>
      <c r="B6" s="5"/>
      <c r="D6" t="s">
        <v>39</v>
      </c>
    </row>
    <row r="7" spans="1:4" x14ac:dyDescent="0.25">
      <c r="A7" t="s">
        <v>2</v>
      </c>
      <c r="B7" s="7"/>
      <c r="D7" t="s">
        <v>58</v>
      </c>
    </row>
    <row r="8" spans="1:4" x14ac:dyDescent="0.25">
      <c r="A8" t="s">
        <v>3</v>
      </c>
      <c r="B8" s="12"/>
      <c r="D8" t="s">
        <v>40</v>
      </c>
    </row>
    <row r="9" spans="1:4" x14ac:dyDescent="0.25">
      <c r="A9" t="s">
        <v>4</v>
      </c>
      <c r="B9" s="5"/>
      <c r="D9" t="s">
        <v>41</v>
      </c>
    </row>
    <row r="10" spans="1:4" x14ac:dyDescent="0.25">
      <c r="B10" s="4"/>
    </row>
    <row r="11" spans="1:4" x14ac:dyDescent="0.25">
      <c r="A11" t="s">
        <v>5</v>
      </c>
      <c r="B11" s="20">
        <f>$B$9*$B$8</f>
        <v>0</v>
      </c>
      <c r="D11" t="s">
        <v>59</v>
      </c>
    </row>
    <row r="13" spans="1:4" x14ac:dyDescent="0.25">
      <c r="A13" s="1" t="s">
        <v>8</v>
      </c>
      <c r="B13" s="21">
        <f>FV($B$6,$B$7,-$B$11,-$B$5)</f>
        <v>0</v>
      </c>
      <c r="D13" t="s">
        <v>42</v>
      </c>
    </row>
    <row r="15" spans="1:4" x14ac:dyDescent="0.25">
      <c r="A15" s="1" t="s">
        <v>36</v>
      </c>
    </row>
    <row r="16" spans="1:4" x14ac:dyDescent="0.25">
      <c r="A16" t="s">
        <v>9</v>
      </c>
      <c r="B16" s="14"/>
      <c r="D16" t="s">
        <v>43</v>
      </c>
    </row>
    <row r="17" spans="1:5" x14ac:dyDescent="0.25">
      <c r="A17" t="s">
        <v>35</v>
      </c>
      <c r="B17" s="27"/>
      <c r="D17" t="s">
        <v>44</v>
      </c>
    </row>
    <row r="19" spans="1:5" x14ac:dyDescent="0.25">
      <c r="A19" s="1" t="s">
        <v>10</v>
      </c>
      <c r="B19" s="22" t="e">
        <f>-PMT(B17,B16,B13,0,1)</f>
        <v>#NUM!</v>
      </c>
      <c r="D19" t="s">
        <v>60</v>
      </c>
    </row>
    <row r="20" spans="1:5" x14ac:dyDescent="0.25">
      <c r="A20" s="1" t="s">
        <v>11</v>
      </c>
      <c r="B20" s="28" t="e">
        <f>B19/B13</f>
        <v>#NUM!</v>
      </c>
      <c r="D20" t="s">
        <v>45</v>
      </c>
    </row>
    <row r="22" spans="1:5" x14ac:dyDescent="0.25">
      <c r="B22" s="10"/>
    </row>
    <row r="23" spans="1:5" x14ac:dyDescent="0.25">
      <c r="B23" s="15" t="s">
        <v>14</v>
      </c>
      <c r="C23" s="16" t="s">
        <v>15</v>
      </c>
      <c r="D23" s="16" t="s">
        <v>17</v>
      </c>
      <c r="E23" s="16" t="s">
        <v>19</v>
      </c>
    </row>
    <row r="24" spans="1:5" x14ac:dyDescent="0.25">
      <c r="B24" s="16" t="s">
        <v>13</v>
      </c>
      <c r="C24" s="16" t="s">
        <v>16</v>
      </c>
      <c r="D24" s="16" t="s">
        <v>18</v>
      </c>
      <c r="E24" s="16" t="s">
        <v>13</v>
      </c>
    </row>
    <row r="25" spans="1:5" x14ac:dyDescent="0.25">
      <c r="A25" s="17" t="s">
        <v>20</v>
      </c>
      <c r="B25" s="18">
        <f>$B$13</f>
        <v>0</v>
      </c>
      <c r="C25" s="18" t="e">
        <f>-$B$19</f>
        <v>#NUM!</v>
      </c>
      <c r="D25" s="19" t="e">
        <f>(B25+C25)*$B$17</f>
        <v>#NUM!</v>
      </c>
      <c r="E25" s="18" t="e">
        <f t="shared" ref="E25:E49" si="0">SUM(B25:D25)</f>
        <v>#NUM!</v>
      </c>
    </row>
    <row r="26" spans="1:5" x14ac:dyDescent="0.25">
      <c r="A26" s="17" t="s">
        <v>21</v>
      </c>
      <c r="B26" s="18" t="e">
        <f t="shared" ref="B26:B49" si="1">E25</f>
        <v>#NUM!</v>
      </c>
      <c r="C26" s="18" t="e">
        <f>-$B$19</f>
        <v>#NUM!</v>
      </c>
      <c r="D26" s="19" t="e">
        <f>(B26+C26)*$B$17</f>
        <v>#NUM!</v>
      </c>
      <c r="E26" s="18" t="e">
        <f t="shared" si="0"/>
        <v>#NUM!</v>
      </c>
    </row>
    <row r="27" spans="1:5" x14ac:dyDescent="0.25">
      <c r="A27" s="17" t="s">
        <v>22</v>
      </c>
      <c r="B27" s="18" t="e">
        <f t="shared" si="1"/>
        <v>#NUM!</v>
      </c>
      <c r="C27" s="18" t="e">
        <f>-$B$19</f>
        <v>#NUM!</v>
      </c>
      <c r="D27" s="19" t="e">
        <f>(B27+C27)*$B$17</f>
        <v>#NUM!</v>
      </c>
      <c r="E27" s="18" t="e">
        <f t="shared" si="0"/>
        <v>#NUM!</v>
      </c>
    </row>
    <row r="28" spans="1:5" x14ac:dyDescent="0.25">
      <c r="A28" s="17" t="s">
        <v>23</v>
      </c>
      <c r="B28" s="18" t="e">
        <f t="shared" si="1"/>
        <v>#NUM!</v>
      </c>
      <c r="C28" s="18" t="e">
        <f>-$B$19</f>
        <v>#NUM!</v>
      </c>
      <c r="D28" s="19" t="e">
        <f>(B28+C28)*$B$17</f>
        <v>#NUM!</v>
      </c>
      <c r="E28" s="18" t="e">
        <f t="shared" si="0"/>
        <v>#NUM!</v>
      </c>
    </row>
    <row r="29" spans="1:5" x14ac:dyDescent="0.25">
      <c r="A29" s="17" t="s">
        <v>24</v>
      </c>
      <c r="B29" s="18" t="e">
        <f t="shared" si="1"/>
        <v>#NUM!</v>
      </c>
      <c r="C29" s="18" t="e">
        <f>-$B$19</f>
        <v>#NUM!</v>
      </c>
      <c r="D29" s="19" t="e">
        <f>(B29+C29)*$B$17</f>
        <v>#NUM!</v>
      </c>
      <c r="E29" s="18" t="e">
        <f t="shared" si="0"/>
        <v>#NUM!</v>
      </c>
    </row>
    <row r="30" spans="1:5" x14ac:dyDescent="0.25">
      <c r="A30" s="17" t="s">
        <v>25</v>
      </c>
      <c r="B30" s="18" t="e">
        <f t="shared" si="1"/>
        <v>#NUM!</v>
      </c>
      <c r="C30" s="18" t="e">
        <f>-$B$19</f>
        <v>#NUM!</v>
      </c>
      <c r="D30" s="19" t="e">
        <f t="shared" ref="D30:D49" si="2">(B30+C30)*$B$17</f>
        <v>#NUM!</v>
      </c>
      <c r="E30" s="18" t="e">
        <f t="shared" si="0"/>
        <v>#NUM!</v>
      </c>
    </row>
    <row r="31" spans="1:5" x14ac:dyDescent="0.25">
      <c r="A31" s="17" t="s">
        <v>26</v>
      </c>
      <c r="B31" s="18" t="e">
        <f t="shared" si="1"/>
        <v>#NUM!</v>
      </c>
      <c r="C31" s="18" t="e">
        <f>-$B$19</f>
        <v>#NUM!</v>
      </c>
      <c r="D31" s="19" t="e">
        <f t="shared" si="2"/>
        <v>#NUM!</v>
      </c>
      <c r="E31" s="18" t="e">
        <f t="shared" si="0"/>
        <v>#NUM!</v>
      </c>
    </row>
    <row r="32" spans="1:5" x14ac:dyDescent="0.25">
      <c r="A32" s="17" t="s">
        <v>27</v>
      </c>
      <c r="B32" s="18" t="e">
        <f t="shared" si="1"/>
        <v>#NUM!</v>
      </c>
      <c r="C32" s="18" t="e">
        <f>-$B$19</f>
        <v>#NUM!</v>
      </c>
      <c r="D32" s="19" t="e">
        <f t="shared" si="2"/>
        <v>#NUM!</v>
      </c>
      <c r="E32" s="18" t="e">
        <f t="shared" si="0"/>
        <v>#NUM!</v>
      </c>
    </row>
    <row r="33" spans="1:5" x14ac:dyDescent="0.25">
      <c r="A33" s="17" t="s">
        <v>28</v>
      </c>
      <c r="B33" s="18" t="e">
        <f t="shared" si="1"/>
        <v>#NUM!</v>
      </c>
      <c r="C33" s="18" t="e">
        <f>-$B$19</f>
        <v>#NUM!</v>
      </c>
      <c r="D33" s="19" t="e">
        <f t="shared" si="2"/>
        <v>#NUM!</v>
      </c>
      <c r="E33" s="18" t="e">
        <f t="shared" si="0"/>
        <v>#NUM!</v>
      </c>
    </row>
    <row r="34" spans="1:5" x14ac:dyDescent="0.25">
      <c r="A34" s="17" t="s">
        <v>29</v>
      </c>
      <c r="B34" s="18" t="e">
        <f t="shared" si="1"/>
        <v>#NUM!</v>
      </c>
      <c r="C34" s="18" t="e">
        <f>-$B$19</f>
        <v>#NUM!</v>
      </c>
      <c r="D34" s="19" t="e">
        <f t="shared" si="2"/>
        <v>#NUM!</v>
      </c>
      <c r="E34" s="18" t="e">
        <f t="shared" si="0"/>
        <v>#NUM!</v>
      </c>
    </row>
    <row r="35" spans="1:5" x14ac:dyDescent="0.25">
      <c r="A35" s="17" t="s">
        <v>30</v>
      </c>
      <c r="B35" s="18" t="e">
        <f t="shared" si="1"/>
        <v>#NUM!</v>
      </c>
      <c r="C35" s="18" t="e">
        <f>-$B$19</f>
        <v>#NUM!</v>
      </c>
      <c r="D35" s="19" t="e">
        <f t="shared" si="2"/>
        <v>#NUM!</v>
      </c>
      <c r="E35" s="18" t="e">
        <f t="shared" si="0"/>
        <v>#NUM!</v>
      </c>
    </row>
    <row r="36" spans="1:5" x14ac:dyDescent="0.25">
      <c r="A36" s="17" t="s">
        <v>31</v>
      </c>
      <c r="B36" s="18" t="e">
        <f t="shared" si="1"/>
        <v>#NUM!</v>
      </c>
      <c r="C36" s="18" t="e">
        <f>-$B$19</f>
        <v>#NUM!</v>
      </c>
      <c r="D36" s="19" t="e">
        <f t="shared" si="2"/>
        <v>#NUM!</v>
      </c>
      <c r="E36" s="18" t="e">
        <f t="shared" si="0"/>
        <v>#NUM!</v>
      </c>
    </row>
    <row r="37" spans="1:5" x14ac:dyDescent="0.25">
      <c r="A37" s="17" t="s">
        <v>32</v>
      </c>
      <c r="B37" s="18" t="e">
        <f t="shared" si="1"/>
        <v>#NUM!</v>
      </c>
      <c r="C37" s="18" t="e">
        <f>-$B$19</f>
        <v>#NUM!</v>
      </c>
      <c r="D37" s="19" t="e">
        <f t="shared" si="2"/>
        <v>#NUM!</v>
      </c>
      <c r="E37" s="18" t="e">
        <f t="shared" si="0"/>
        <v>#NUM!</v>
      </c>
    </row>
    <row r="38" spans="1:5" x14ac:dyDescent="0.25">
      <c r="A38" s="17" t="s">
        <v>33</v>
      </c>
      <c r="B38" s="18" t="e">
        <f t="shared" si="1"/>
        <v>#NUM!</v>
      </c>
      <c r="C38" s="18" t="e">
        <f>-$B$19</f>
        <v>#NUM!</v>
      </c>
      <c r="D38" s="19" t="e">
        <f t="shared" si="2"/>
        <v>#NUM!</v>
      </c>
      <c r="E38" s="18" t="e">
        <f t="shared" si="0"/>
        <v>#NUM!</v>
      </c>
    </row>
    <row r="39" spans="1:5" x14ac:dyDescent="0.25">
      <c r="A39" s="17" t="s">
        <v>46</v>
      </c>
      <c r="B39" s="18" t="e">
        <f t="shared" si="1"/>
        <v>#NUM!</v>
      </c>
      <c r="C39" s="18" t="e">
        <f>-$B$19</f>
        <v>#NUM!</v>
      </c>
      <c r="D39" s="19" t="e">
        <f t="shared" si="2"/>
        <v>#NUM!</v>
      </c>
      <c r="E39" s="18" t="e">
        <f t="shared" si="0"/>
        <v>#NUM!</v>
      </c>
    </row>
    <row r="40" spans="1:5" x14ac:dyDescent="0.25">
      <c r="A40" s="17" t="s">
        <v>47</v>
      </c>
      <c r="B40" s="18" t="e">
        <f t="shared" si="1"/>
        <v>#NUM!</v>
      </c>
      <c r="C40" s="18" t="e">
        <f>-$B$19</f>
        <v>#NUM!</v>
      </c>
      <c r="D40" s="19" t="e">
        <f t="shared" si="2"/>
        <v>#NUM!</v>
      </c>
      <c r="E40" s="18" t="e">
        <f t="shared" si="0"/>
        <v>#NUM!</v>
      </c>
    </row>
    <row r="41" spans="1:5" x14ac:dyDescent="0.25">
      <c r="A41" s="17" t="s">
        <v>48</v>
      </c>
      <c r="B41" s="18" t="e">
        <f t="shared" si="1"/>
        <v>#NUM!</v>
      </c>
      <c r="C41" s="18" t="e">
        <f>-$B$19</f>
        <v>#NUM!</v>
      </c>
      <c r="D41" s="19" t="e">
        <f t="shared" si="2"/>
        <v>#NUM!</v>
      </c>
      <c r="E41" s="18" t="e">
        <f t="shared" si="0"/>
        <v>#NUM!</v>
      </c>
    </row>
    <row r="42" spans="1:5" x14ac:dyDescent="0.25">
      <c r="A42" s="17" t="s">
        <v>49</v>
      </c>
      <c r="B42" s="18" t="e">
        <f t="shared" si="1"/>
        <v>#NUM!</v>
      </c>
      <c r="C42" s="18" t="e">
        <f>-$B$19</f>
        <v>#NUM!</v>
      </c>
      <c r="D42" s="19" t="e">
        <f t="shared" si="2"/>
        <v>#NUM!</v>
      </c>
      <c r="E42" s="18" t="e">
        <f t="shared" si="0"/>
        <v>#NUM!</v>
      </c>
    </row>
    <row r="43" spans="1:5" x14ac:dyDescent="0.25">
      <c r="A43" s="17" t="s">
        <v>50</v>
      </c>
      <c r="B43" s="18" t="e">
        <f t="shared" si="1"/>
        <v>#NUM!</v>
      </c>
      <c r="C43" s="18" t="e">
        <f>-$B$19</f>
        <v>#NUM!</v>
      </c>
      <c r="D43" s="19" t="e">
        <f t="shared" si="2"/>
        <v>#NUM!</v>
      </c>
      <c r="E43" s="18" t="e">
        <f t="shared" si="0"/>
        <v>#NUM!</v>
      </c>
    </row>
    <row r="44" spans="1:5" x14ac:dyDescent="0.25">
      <c r="A44" s="17" t="s">
        <v>51</v>
      </c>
      <c r="B44" s="18" t="e">
        <f t="shared" si="1"/>
        <v>#NUM!</v>
      </c>
      <c r="C44" s="18" t="e">
        <f>-$B$19</f>
        <v>#NUM!</v>
      </c>
      <c r="D44" s="19" t="e">
        <f t="shared" si="2"/>
        <v>#NUM!</v>
      </c>
      <c r="E44" s="18" t="e">
        <f t="shared" si="0"/>
        <v>#NUM!</v>
      </c>
    </row>
    <row r="45" spans="1:5" x14ac:dyDescent="0.25">
      <c r="A45" s="17" t="s">
        <v>52</v>
      </c>
      <c r="B45" s="18" t="e">
        <f t="shared" si="1"/>
        <v>#NUM!</v>
      </c>
      <c r="C45" s="18" t="e">
        <f>-$B$19</f>
        <v>#NUM!</v>
      </c>
      <c r="D45" s="19" t="e">
        <f t="shared" si="2"/>
        <v>#NUM!</v>
      </c>
      <c r="E45" s="18" t="e">
        <f t="shared" si="0"/>
        <v>#NUM!</v>
      </c>
    </row>
    <row r="46" spans="1:5" x14ac:dyDescent="0.25">
      <c r="A46" s="17" t="s">
        <v>53</v>
      </c>
      <c r="B46" s="18" t="e">
        <f t="shared" si="1"/>
        <v>#NUM!</v>
      </c>
      <c r="C46" s="18" t="e">
        <f>-$B$19</f>
        <v>#NUM!</v>
      </c>
      <c r="D46" s="19" t="e">
        <f t="shared" si="2"/>
        <v>#NUM!</v>
      </c>
      <c r="E46" s="18" t="e">
        <f t="shared" si="0"/>
        <v>#NUM!</v>
      </c>
    </row>
    <row r="47" spans="1:5" x14ac:dyDescent="0.25">
      <c r="A47" s="17" t="s">
        <v>54</v>
      </c>
      <c r="B47" s="18" t="e">
        <f t="shared" si="1"/>
        <v>#NUM!</v>
      </c>
      <c r="C47" s="18" t="e">
        <f>-$B$19</f>
        <v>#NUM!</v>
      </c>
      <c r="D47" s="19" t="e">
        <f t="shared" si="2"/>
        <v>#NUM!</v>
      </c>
      <c r="E47" s="18" t="e">
        <f t="shared" si="0"/>
        <v>#NUM!</v>
      </c>
    </row>
    <row r="48" spans="1:5" x14ac:dyDescent="0.25">
      <c r="A48" s="17" t="s">
        <v>55</v>
      </c>
      <c r="B48" s="18" t="e">
        <f t="shared" si="1"/>
        <v>#NUM!</v>
      </c>
      <c r="C48" s="18" t="e">
        <f>-$B$19</f>
        <v>#NUM!</v>
      </c>
      <c r="D48" s="19" t="e">
        <f t="shared" si="2"/>
        <v>#NUM!</v>
      </c>
      <c r="E48" s="18" t="e">
        <f t="shared" si="0"/>
        <v>#NUM!</v>
      </c>
    </row>
    <row r="49" spans="1:5" x14ac:dyDescent="0.25">
      <c r="A49" s="17" t="s">
        <v>56</v>
      </c>
      <c r="B49" s="18" t="e">
        <f t="shared" si="1"/>
        <v>#NUM!</v>
      </c>
      <c r="C49" s="18" t="e">
        <f>-$B$19</f>
        <v>#NUM!</v>
      </c>
      <c r="D49" s="19" t="e">
        <f t="shared" si="2"/>
        <v>#NUM!</v>
      </c>
      <c r="E49" s="18" t="e">
        <f t="shared" si="0"/>
        <v>#NUM!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55084C4C9B148ACCF0C3B9FC14C23" ma:contentTypeVersion="13" ma:contentTypeDescription="Create a new document." ma:contentTypeScope="" ma:versionID="f8359fe6861a83594f0a108c748c7ccf">
  <xsd:schema xmlns:xsd="http://www.w3.org/2001/XMLSchema" xmlns:xs="http://www.w3.org/2001/XMLSchema" xmlns:p="http://schemas.microsoft.com/office/2006/metadata/properties" xmlns:ns2="c44f7006-dda3-4bc7-bec6-4305250cc414" xmlns:ns3="550f0182-40a3-4813-b26f-100304133072" targetNamespace="http://schemas.microsoft.com/office/2006/metadata/properties" ma:root="true" ma:fieldsID="1ffa1e3d92110f18642548da98c5d59d" ns2:_="" ns3:_="">
    <xsd:import namespace="c44f7006-dda3-4bc7-bec6-4305250cc414"/>
    <xsd:import namespace="550f0182-40a3-4813-b26f-1003041330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f7006-dda3-4bc7-bec6-4305250cc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0182-40a3-4813-b26f-1003041330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E4FF9D-0F30-4A32-8531-43714B3659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1CA29F-C77B-4FC6-9CD7-4ADDC2B77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4f7006-dda3-4bc7-bec6-4305250cc414"/>
    <ds:schemaRef ds:uri="550f0182-40a3-4813-b26f-1003041330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7E4E52-C49D-4B07-AED8-2C9839E165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 Goal Calculator</vt:lpstr>
      <vt:lpstr>Scenario Calculator</vt:lpstr>
      <vt:lpstr>Calculator without preset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Bajkowski</dc:creator>
  <cp:lastModifiedBy>John Bajkowski</cp:lastModifiedBy>
  <dcterms:created xsi:type="dcterms:W3CDTF">2021-10-28T12:37:19Z</dcterms:created>
  <dcterms:modified xsi:type="dcterms:W3CDTF">2021-11-04T16:28:59Z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0x010100E2B55084C4C9B148ACCF0C3B9FC14C23</vt:lpwstr>
  </property>
</Properties>
</file>